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<sst xmlns="http://schemas.openxmlformats.org/spreadsheetml/2006/main" count="29" uniqueCount="29">
  <si>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Wind Turbine Blade Designer</t>
  </si>
  <si>
    <t>Turbine Details</t>
  </si>
  <si>
    <t>Generator Details</t>
  </si>
  <si>
    <t>Rotor Diameter (m):</t>
  </si>
  <si>
    <t>Open Voltage:</t>
  </si>
  <si>
    <t>Tip Speed Ratio:</t>
  </si>
  <si>
    <t>Measured RPM:</t>
  </si>
  <si>
    <t>Number of Blades:</t>
  </si>
  <si>
    <t>Stator Ohms:</t>
  </si>
  <si>
    <t>Angle of Attack (deg):</t>
  </si>
  <si>
    <t>Regulated Voltage:</t>
  </si>
  <si>
    <t>Lift Coefficient:</t>
  </si>
  <si>
    <t>RPM/Volt:</t>
  </si>
  <si>
    <t>Estimated Performance</t>
  </si>
  <si>
    <t>Windspeed (kph)</t>
  </si>
  <si>
    <t>m/s</t>
  </si>
  <si>
    <t>RPM</t>
  </si>
  <si>
    <t>Rotor power (W)</t>
  </si>
  <si>
    <t>Open V</t>
  </si>
  <si>
    <t>Amps</t>
  </si>
  <si>
    <t>Output Watts</t>
  </si>
  <si>
    <t>“Efficiency”</t>
  </si>
  <si>
    <t>Rotor Design</t>
  </si>
  <si>
    <t>Station Radius (mm)</t>
  </si>
  <si>
    <t>Angle</t>
  </si>
  <si>
    <t>Chord (mm)</t>
  </si>
  <si>
    <t>Thickness (mm)</t>
  </si>
  <si>
    <t>Drop (mm)</t>
  </si>
  <si>
    <r>
      <t xml:space="preserve">(See </t>
    </r>
    <r>
      <rPr>
        <u val="single"/>
        <sz val="10"/>
        <color indexed="9"/>
        <rFont val="Albany"/>
        <family val="2"/>
      </rPr>
      <t>http://homepages.enterprise.net/hugh0piggott/selfblade/index.htm</t>
    </r>
    <r>
      <rPr>
        <sz val="10"/>
        <color indexed="8"/>
        <rFont val="Albany"/>
        <family val="2"/>
      </rPr>
      <t xml:space="preserve"> for details on what to do with these measurements!)</t>
    </r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</si>
</sst>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0%"/>
  </numFmts>
  <fonts count="6">
    <font>
      <sz val="10"/>
      <name val="Arial"/>
      <family val="0"/>
    </font>
    <font>
      <b/>
      <sz val="16"/>
      <color indexed="8"/>
      <name val="Albany"/>
      <family val="2"/>
    </font>
    <font>
      <b/>
      <i/>
      <sz val="12"/>
      <color indexed="8"/>
      <name val="Albany"/>
      <family val="2"/>
    </font>
    <font>
      <b/>
      <sz val="10"/>
      <color indexed="8"/>
      <name val="Albany"/>
      <family val="2"/>
    </font>
    <font>
      <sz val="10"/>
      <color indexed="8"/>
      <name val="Albany"/>
      <family val="2"/>
    </font>
    <font>
      <u val="single"/>
      <sz val="10"/>
      <color indexed="9"/>
      <name val="Albany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1" fillId="0" borderId="0" xfId="0" applyAlignment="1">
      <alignment/>
    </xf>
    <xf numFmtId="164" fontId="2" fillId="0" borderId="0" xfId="0" applyAlignment="1">
      <alignment/>
    </xf>
    <xf numFmtId="164" fontId="3" fillId="0" borderId="0" xfId="0" applyAlignment="1">
      <alignment/>
    </xf>
    <xf numFmtId="164" fontId="4" fillId="2" borderId="1" xfId="0" applyAlignment="1">
      <alignment/>
    </xf>
    <xf numFmtId="164" fontId="0" fillId="0" borderId="0" xfId="0" applyAlignment="1">
      <alignment/>
    </xf>
    <xf numFmtId="164" fontId="4" fillId="0" borderId="0" xfId="0" applyAlignment="1">
      <alignment/>
    </xf>
    <xf numFmtId="165" fontId="4" fillId="0" borderId="0" xfId="0" applyAlignment="1">
      <alignment/>
    </xf>
    <xf numFmtId="164" fontId="4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00DCFF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omepages.enterprise.net/hugh0piggott/selfblade/index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D12" sqref="D12"/>
    </sheetView>
  </sheetViews>
  <sheetFormatPr defaultColWidth="11.421875" defaultRowHeight="12.75"/>
  <cols>
    <col min="1" max="1" width="23.421875" style="0" customWidth="1"/>
    <col min="2" max="2" width="5.8515625" style="0" customWidth="1"/>
    <col min="3" max="3" width="10.8515625" style="0" customWidth="1"/>
    <col min="4" max="4" width="16.421875" style="0" customWidth="1"/>
    <col min="5" max="5" width="9.8515625" style="0" customWidth="1"/>
    <col min="6" max="6" width="5.8515625" style="0" customWidth="1"/>
    <col min="7" max="7" width="11.7109375" style="0" customWidth="1"/>
    <col min="8" max="8" width="9.57421875" style="0" customWidth="1"/>
    <col min="9" max="256" width="11.28125" style="0" customWidth="1"/>
  </cols>
  <sheetData>
    <row r="1" ht="19.5">
      <c r="A1" s="1" t="s">
        <v>0</v>
      </c>
    </row>
    <row r="2" ht="19.5">
      <c r="A2" s="1"/>
    </row>
    <row r="3" spans="1:4" ht="15">
      <c r="A3" s="2" t="s">
        <v>1</v>
      </c>
      <c r="D3" s="2" t="s">
        <v>2</v>
      </c>
    </row>
    <row r="4" spans="1:5" ht="12.75">
      <c r="A4" s="3" t="s">
        <v>3</v>
      </c>
      <c r="B4" s="4">
        <v>2</v>
      </c>
      <c r="D4" s="3" t="s">
        <v>4</v>
      </c>
      <c r="E4" s="4">
        <v>20</v>
      </c>
    </row>
    <row r="5" spans="1:5" ht="12.75">
      <c r="A5" s="3" t="s">
        <v>5</v>
      </c>
      <c r="B5" s="4">
        <v>7</v>
      </c>
      <c r="D5" s="3" t="s">
        <v>6</v>
      </c>
      <c r="E5" s="4">
        <v>150</v>
      </c>
    </row>
    <row r="6" spans="1:5" ht="12.75">
      <c r="A6" s="3" t="s">
        <v>7</v>
      </c>
      <c r="B6" s="4">
        <v>3</v>
      </c>
      <c r="D6" s="3" t="s">
        <v>8</v>
      </c>
      <c r="E6" s="4">
        <v>11</v>
      </c>
    </row>
    <row r="7" spans="1:5" ht="12.75">
      <c r="A7" s="3" t="s">
        <v>9</v>
      </c>
      <c r="B7" s="4">
        <v>4</v>
      </c>
      <c r="D7" s="3" t="s">
        <v>10</v>
      </c>
      <c r="E7" s="4">
        <v>28</v>
      </c>
    </row>
    <row r="8" spans="1:5" ht="12.75">
      <c r="A8" s="3" t="s">
        <v>11</v>
      </c>
      <c r="B8" s="4">
        <v>0.8</v>
      </c>
      <c r="D8" t="s">
        <v>12</v>
      </c>
      <c r="E8" s="5">
        <f>ROUND(E5/E4,)</f>
        <v>0</v>
      </c>
    </row>
    <row r="9" ht="12.75"/>
    <row r="10" ht="15">
      <c r="A10" s="2" t="s">
        <v>13</v>
      </c>
    </row>
    <row r="11" spans="1:8" ht="12.7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20</v>
      </c>
      <c r="H11" t="s">
        <v>21</v>
      </c>
    </row>
    <row r="12" spans="1:8" ht="12.75">
      <c r="A12" s="4">
        <v>5</v>
      </c>
      <c r="B12" s="5">
        <f>ROUND(A12*10/3.6,)/10</f>
        <v>0</v>
      </c>
      <c r="C12" s="5">
        <f>ROUND(60*B12*B5/(3.14*B4),)</f>
        <v>0</v>
      </c>
      <c r="D12" s="6">
        <f>ROUND(0.15*(1.2/2)*(3.14/4)*B4^2*B12^3,)</f>
        <v>0</v>
      </c>
      <c r="E12" s="5">
        <f>ROUND(C12/E8,)</f>
        <v>0</v>
      </c>
      <c r="F12" s="5">
        <f>ROUND(10*(E12-E7)/E6,)/10</f>
        <v>0</v>
      </c>
      <c r="G12" s="5">
        <f>ROUND(F12*E7,)</f>
        <v>0</v>
      </c>
      <c r="H12" s="7">
        <f>G12/D12</f>
        <v>0</v>
      </c>
    </row>
    <row r="13" spans="1:8" ht="12.75">
      <c r="A13" s="4">
        <v>10</v>
      </c>
      <c r="B13" s="5">
        <f>ROUND(A13*10/3.6,)/10</f>
        <v>0</v>
      </c>
      <c r="C13" s="5">
        <f>ROUND(60*B13*B5/(3.14*B4),)</f>
        <v>0</v>
      </c>
      <c r="D13" s="6">
        <f>ROUND(0.15*(1.2/2)*(3.14/4)*B4^2*B13^3,)</f>
        <v>0</v>
      </c>
      <c r="E13" s="5">
        <f>ROUND(C13/E8,)</f>
        <v>0</v>
      </c>
      <c r="F13" s="5">
        <f>ROUND(10*(E13-E7)/E6,)/10</f>
        <v>0</v>
      </c>
      <c r="G13" s="5">
        <f>ROUND(F13*E7,)</f>
        <v>0</v>
      </c>
      <c r="H13" s="7">
        <f>G13/D13</f>
        <v>0</v>
      </c>
    </row>
    <row r="14" spans="1:8" ht="12.75">
      <c r="A14" s="4">
        <v>15</v>
      </c>
      <c r="B14" s="5">
        <f>ROUND(A14*10/3.6,)/10</f>
        <v>0</v>
      </c>
      <c r="C14" s="5">
        <f>ROUND(60*B14*B5/(3.14*B4),)</f>
        <v>0</v>
      </c>
      <c r="D14" s="6">
        <f>ROUND(0.15*(1.2/2)*(3.14/4)*B4^2*B14^3,)</f>
        <v>0</v>
      </c>
      <c r="E14" s="5">
        <f>ROUND(C14/E8,)</f>
        <v>0</v>
      </c>
      <c r="F14" s="5">
        <f>ROUND(10*(E14-E7)/E6,)/10</f>
        <v>0</v>
      </c>
      <c r="G14" s="5">
        <f>ROUND(F14*E7,)</f>
        <v>0</v>
      </c>
      <c r="H14" s="7">
        <f>G14/D14</f>
        <v>0</v>
      </c>
    </row>
    <row r="15" spans="1:8" ht="12.75">
      <c r="A15" s="4">
        <v>20</v>
      </c>
      <c r="B15" s="5">
        <f>ROUND(A15*10/3.6,)/10</f>
        <v>0</v>
      </c>
      <c r="C15" s="5">
        <f>ROUND(60*B15*B5/(3.14*B4),)</f>
        <v>0</v>
      </c>
      <c r="D15" s="6">
        <f>ROUND(0.15*(1.2/2)*(3.14/4)*B4^2*B15^3,)</f>
        <v>0</v>
      </c>
      <c r="E15" s="5">
        <f>ROUND(C15/E8,)</f>
        <v>0</v>
      </c>
      <c r="F15" s="5">
        <f>ROUND(10*(E15-E7)/E6,)/10</f>
        <v>0</v>
      </c>
      <c r="G15" s="5">
        <f>ROUND(F15*E7,)</f>
        <v>0</v>
      </c>
      <c r="H15" s="7">
        <f>G15/D15</f>
        <v>0</v>
      </c>
    </row>
    <row r="16" spans="1:8" ht="12.75">
      <c r="A16" s="4">
        <v>25</v>
      </c>
      <c r="B16" s="5">
        <f>ROUND(A16*10/3.6,)/10</f>
        <v>0</v>
      </c>
      <c r="C16" s="5">
        <f>ROUND(60*B16*B5/(3.14*B4),)</f>
        <v>0</v>
      </c>
      <c r="D16" s="6">
        <f>ROUND(0.15*(1.2/2)*(3.14/4)*B4^2*B16^3,)</f>
        <v>0</v>
      </c>
      <c r="E16" s="5">
        <f>ROUND(C16/E8,)</f>
        <v>0</v>
      </c>
      <c r="F16" s="5">
        <f>ROUND(10*(E16-E7)/E6,)/10</f>
        <v>0</v>
      </c>
      <c r="G16" s="5">
        <f>ROUND(F16*E7,)</f>
        <v>0</v>
      </c>
      <c r="H16" s="7">
        <f>G16/D16</f>
        <v>0</v>
      </c>
    </row>
    <row r="17" spans="1:8" ht="12.75">
      <c r="A17" s="4">
        <v>30</v>
      </c>
      <c r="B17" s="5">
        <f>ROUND(A17*10/3.6,)/10</f>
        <v>0</v>
      </c>
      <c r="C17" s="5">
        <f>ROUND(60*B17*B5/(3.14*B4),)</f>
        <v>0</v>
      </c>
      <c r="D17" s="6">
        <f>ROUND(0.15*(1.2/2)*(3.14/4)*B4^2*B17^3,)</f>
        <v>0</v>
      </c>
      <c r="E17" s="5">
        <f>ROUND(C17/E8,)</f>
        <v>0</v>
      </c>
      <c r="F17" s="5">
        <f>ROUND(10*(E17-E7)/E6,)/10</f>
        <v>0</v>
      </c>
      <c r="G17" s="5">
        <f>ROUND(F17*E7,)</f>
        <v>0</v>
      </c>
      <c r="H17" s="7">
        <f>G17/D17</f>
        <v>0</v>
      </c>
    </row>
    <row r="18" spans="1:8" ht="12.75">
      <c r="A18" s="4">
        <v>35</v>
      </c>
      <c r="B18" s="5">
        <f>ROUND(A18*10/3.6,)/10</f>
        <v>0</v>
      </c>
      <c r="C18" s="5">
        <f>ROUND(60*B18*B5/(3.14*B4),)</f>
        <v>0</v>
      </c>
      <c r="D18" s="6">
        <f>ROUND(0.15*(1.2/2)*(3.14/4)*B4^2*B18^3,)</f>
        <v>0</v>
      </c>
      <c r="E18" s="5">
        <f>ROUND(C18/E8,)</f>
        <v>0</v>
      </c>
      <c r="F18" s="5">
        <f>ROUND(10*(E18-E7)/E6,)/10</f>
        <v>0</v>
      </c>
      <c r="G18" s="5">
        <f>ROUND(F18*E7,)</f>
        <v>0</v>
      </c>
      <c r="H18" s="7">
        <f>G18/D18</f>
        <v>0</v>
      </c>
    </row>
    <row r="19" spans="1:8" ht="12.75">
      <c r="A19" s="4">
        <v>40</v>
      </c>
      <c r="B19" s="5">
        <f>ROUND(A19*10/3.6,)/10</f>
        <v>0</v>
      </c>
      <c r="C19" s="5">
        <f>ROUND(60*B19*B5/(3.14*B4),)</f>
        <v>0</v>
      </c>
      <c r="D19" s="6">
        <f>ROUND(0.15*(1.2/2)*(3.14/4)*B4^2*B19^3,)</f>
        <v>0</v>
      </c>
      <c r="E19" s="5">
        <f>ROUND(C19/E8,)</f>
        <v>0</v>
      </c>
      <c r="F19" s="5">
        <f>ROUND(10*(E19-E7)/E6,)/10</f>
        <v>0</v>
      </c>
      <c r="G19" s="5">
        <f>ROUND(F19*E7,)</f>
        <v>0</v>
      </c>
      <c r="H19" s="7">
        <f>G19/D19</f>
        <v>0</v>
      </c>
    </row>
    <row r="20" ht="12.75"/>
    <row r="21" ht="15">
      <c r="A21" s="2" t="s">
        <v>22</v>
      </c>
    </row>
    <row r="22" spans="1:5" ht="12.75">
      <c r="A22" t="s">
        <v>23</v>
      </c>
      <c r="B22" t="s">
        <v>24</v>
      </c>
      <c r="C22" t="s">
        <v>25</v>
      </c>
      <c r="D22" t="s">
        <v>26</v>
      </c>
      <c r="E22" t="s">
        <v>27</v>
      </c>
    </row>
    <row r="23" spans="1:5" ht="12.75">
      <c r="A23" s="5">
        <f>(B4/2)/5*1000</f>
        <v>0</v>
      </c>
      <c r="B23" s="5">
        <f>(ATAN(B4/3/(A23/1000)/B5))*57.3-4</f>
        <v>0</v>
      </c>
      <c r="C23" s="5">
        <f>ROUND((1.4*B4^2/(A23/1000)*COS(B23/57.3)^2/B5^2/B6/B8)*1000,)</f>
        <v>0</v>
      </c>
      <c r="D23" s="5">
        <f>ROUND(0.15*C23,)</f>
        <v>0</v>
      </c>
      <c r="E23" s="5">
        <f>ROUND(C23*SIN(B23/57.3),)</f>
        <v>0</v>
      </c>
    </row>
    <row r="24" spans="1:5" ht="12.75">
      <c r="A24" s="5">
        <f>(B4/2)/5*1000*2</f>
        <v>0</v>
      </c>
      <c r="B24" s="5">
        <f>(ATAN(B4/3/(A24/1000)/B5))*57.3-4</f>
        <v>0</v>
      </c>
      <c r="C24" s="5">
        <f>ROUND((1.4*B4^2/(A24/1000)*COS(B24/57.3)^2/B5^2/B6/B8)*1000,)</f>
        <v>0</v>
      </c>
      <c r="D24" s="5">
        <f>ROUND(0.15*C24,)</f>
        <v>0</v>
      </c>
      <c r="E24" s="5">
        <f>ROUND(C24*SIN(B24/57.3),)</f>
        <v>0</v>
      </c>
    </row>
    <row r="25" spans="1:5" ht="12.75">
      <c r="A25" s="5">
        <f>(B4/2)/5*1000*3</f>
        <v>0</v>
      </c>
      <c r="B25" s="5">
        <f>(ATAN(B4/3/(A25/1000)/B5))*57.3-4</f>
        <v>0</v>
      </c>
      <c r="C25" s="5">
        <f>ROUND((1.4*B4^2/(A25/1000)*COS(B25/57.3)^2/B5^2/B6/B8)*1000,)</f>
        <v>0</v>
      </c>
      <c r="D25" s="5">
        <f>ROUND(0.15*C25,)</f>
        <v>0</v>
      </c>
      <c r="E25" s="5">
        <f>ROUND(C25*SIN(B25/57.3),)</f>
        <v>0</v>
      </c>
    </row>
    <row r="26" spans="1:5" ht="12.75">
      <c r="A26" s="5">
        <f>(B4/2)/5*1000*4</f>
        <v>0</v>
      </c>
      <c r="B26" s="5">
        <f>(ATAN(B4/3/(A26/1000)/B5))*57.3-4</f>
        <v>0</v>
      </c>
      <c r="C26" s="5">
        <f>ROUND((1.4*B4^2/(A26/1000)*COS(B26/57.3)^2/B5^2/B6/B8)*1000,)</f>
        <v>0</v>
      </c>
      <c r="D26" s="5">
        <f>ROUND(0.15*C26,)</f>
        <v>0</v>
      </c>
      <c r="E26" s="5">
        <f>ROUND(C26*SIN(B26/57.3),)</f>
        <v>0</v>
      </c>
    </row>
    <row r="27" spans="1:5" ht="12.75">
      <c r="A27" s="5">
        <f>(B4/2)/5*1000*5</f>
        <v>0</v>
      </c>
      <c r="B27" s="5">
        <f>(ATAN(B4/3/(A27/1000)/B5))*57.3-4</f>
        <v>0</v>
      </c>
      <c r="C27" s="5">
        <f>ROUND((1.4*B4^2/(A27/1000)*COS(B27/57.3)^2/B5^2/B6/B8)*1000,)</f>
        <v>0</v>
      </c>
      <c r="D27" s="5">
        <f>ROUND(0.15*C27,)</f>
        <v>0</v>
      </c>
      <c r="E27" s="5">
        <f>ROUND(C27*SIN(B27/57.3),)</f>
        <v>0</v>
      </c>
    </row>
    <row r="28" ht="12.75"/>
    <row r="29" ht="12.75">
      <c r="A29" s="8" t="s">
        <v>28</v>
      </c>
    </row>
  </sheetData>
  <hyperlinks>
    <hyperlink ref="A29" r:id="rId1" display="http://homepages.enterprise.net/hugh0piggott/selfblade/index.htm"/>
  </hyperlinks>
  <printOptions/>
  <pageMargins left="0.7875" right="0.7875" top="0.7875" bottom="0.7875" header="0.5" footer="0.5"/>
  <pageSetup cellComments="asDisplayed"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11.28125" style="0" customWidth="1"/>
  </cols>
  <sheetData>
    <row r="1" ht="12.75"/>
  </sheetData>
  <printOptions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11.28125" style="0" customWidth="1"/>
  </cols>
  <sheetData>
    <row r="1" ht="12.75"/>
  </sheetData>
  <printOptions/>
  <pageMargins left="0.7875" right="0.7875" top="0.7875" bottom="0.7875" header="0.5" footer="0.5"/>
  <pageSetup cellComments="asDisplayed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1601-01-01T00:06:07Z</cp:lastPrinted>
  <dcterms:created xsi:type="dcterms:W3CDTF">2003-05-27T01:49:26Z</dcterms:created>
  <dcterms:modified xsi:type="dcterms:W3CDTF">2003-05-29T03:29:05Z</dcterms:modified>
  <cp:category/>
  <cp:version/>
  <cp:contentType/>
  <cp:contentStatus/>
  <cp:revision>14</cp:revision>
</cp:coreProperties>
</file>